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!МоиДанные!\Документы\мультиком\Конфигураторы\"/>
    </mc:Choice>
  </mc:AlternateContent>
  <bookViews>
    <workbookView xWindow="0" yWindow="0" windowWidth="24000" windowHeight="10890"/>
  </bookViews>
  <sheets>
    <sheet name="ВАША АТС " sheetId="1" r:id="rId1"/>
    <sheet name="Лист3" sheetId="3" state="hidden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9" i="1" l="1"/>
  <c r="D28" i="3"/>
  <c r="I14" i="3" s="1"/>
  <c r="F14" i="3" l="1"/>
  <c r="G14" i="3"/>
  <c r="H14" i="3"/>
  <c r="E14" i="3"/>
  <c r="D27" i="3"/>
  <c r="I10" i="3" s="1"/>
  <c r="I9" i="3"/>
  <c r="H9" i="3"/>
  <c r="I8" i="3"/>
  <c r="D24" i="3"/>
  <c r="E8" i="3" s="1"/>
  <c r="F10" i="3" l="1"/>
  <c r="G10" i="3"/>
  <c r="H10" i="3"/>
  <c r="D25" i="3"/>
  <c r="E10" i="3"/>
  <c r="F8" i="3"/>
  <c r="G8" i="3"/>
  <c r="H8" i="3"/>
  <c r="D21" i="3"/>
  <c r="I3" i="3"/>
  <c r="F56" i="1"/>
  <c r="F55" i="1"/>
  <c r="F54" i="1"/>
  <c r="F53" i="1"/>
  <c r="F30" i="1"/>
  <c r="F52" i="1" s="1"/>
  <c r="F51" i="1"/>
  <c r="F3" i="3" s="1"/>
  <c r="F28" i="1"/>
  <c r="F50" i="1" s="1"/>
  <c r="I4" i="3" s="1"/>
  <c r="D22" i="3" l="1"/>
  <c r="F6" i="3"/>
  <c r="E4" i="3"/>
  <c r="G4" i="3"/>
  <c r="F4" i="3"/>
  <c r="H4" i="3"/>
  <c r="G3" i="3"/>
  <c r="E3" i="3"/>
  <c r="D20" i="3"/>
  <c r="H3" i="3"/>
  <c r="G6" i="3"/>
  <c r="H6" i="3"/>
  <c r="E6" i="3"/>
  <c r="I6" i="3"/>
  <c r="F5" i="3" l="1"/>
  <c r="G5" i="3"/>
  <c r="E5" i="3"/>
  <c r="H5" i="3"/>
  <c r="D23" i="3"/>
  <c r="I7" i="3" s="1"/>
  <c r="I5" i="3"/>
  <c r="H7" i="3" l="1"/>
  <c r="H11" i="3" s="1"/>
  <c r="H13" i="3" s="1"/>
  <c r="H15" i="3" s="1"/>
  <c r="H16" i="3" s="1"/>
  <c r="G7" i="3"/>
  <c r="I11" i="3"/>
  <c r="I13" i="3" s="1"/>
  <c r="I15" i="3" s="1"/>
  <c r="I16" i="3" s="1"/>
  <c r="D26" i="3"/>
  <c r="F7" i="3"/>
  <c r="E7" i="3"/>
  <c r="H12" i="3" l="1"/>
  <c r="H17" i="3" s="1"/>
  <c r="E9" i="3"/>
  <c r="E11" i="3" s="1"/>
  <c r="E13" i="3" s="1"/>
  <c r="E15" i="3" s="1"/>
  <c r="E16" i="3" s="1"/>
  <c r="G12" i="3"/>
  <c r="G9" i="3"/>
  <c r="G11" i="3" s="1"/>
  <c r="G13" i="3" s="1"/>
  <c r="G15" i="3" s="1"/>
  <c r="G16" i="3" s="1"/>
  <c r="F12" i="3"/>
  <c r="I12" i="3"/>
  <c r="I17" i="3" s="1"/>
  <c r="E12" i="3"/>
  <c r="F9" i="3"/>
  <c r="F11" i="3" s="1"/>
  <c r="F13" i="3" s="1"/>
  <c r="F15" i="3" s="1"/>
  <c r="F16" i="3" s="1"/>
  <c r="E17" i="3" l="1"/>
  <c r="G17" i="3"/>
  <c r="F17" i="3"/>
  <c r="D30" i="3" l="1"/>
  <c r="C31" i="3" s="1"/>
  <c r="E59" i="1" l="1"/>
</calcChain>
</file>

<file path=xl/sharedStrings.xml><?xml version="1.0" encoding="utf-8"?>
<sst xmlns="http://schemas.openxmlformats.org/spreadsheetml/2006/main" count="88" uniqueCount="79">
  <si>
    <r>
      <rPr>
        <sz val="20"/>
        <color theme="1"/>
        <rFont val="Calibri"/>
        <family val="2"/>
        <charset val="204"/>
        <scheme val="minor"/>
      </rPr>
      <t xml:space="preserve">Итак, </t>
    </r>
    <r>
      <rPr>
        <b/>
        <sz val="20"/>
        <color theme="1"/>
        <rFont val="Calibri"/>
        <family val="2"/>
        <charset val="204"/>
        <scheme val="minor"/>
      </rPr>
      <t>сколько</t>
    </r>
    <r>
      <rPr>
        <sz val="20"/>
        <color theme="1"/>
        <rFont val="Calibri"/>
        <family val="2"/>
        <charset val="204"/>
        <scheme val="minor"/>
      </rPr>
      <t xml:space="preserve"> внешних линий Вам нужно?</t>
    </r>
  </si>
  <si>
    <r>
      <rPr>
        <b/>
        <sz val="11"/>
        <color theme="1"/>
        <rFont val="Calibri"/>
        <family val="2"/>
        <charset val="204"/>
        <scheme val="minor"/>
      </rPr>
      <t>ПРОВОДНЫЕ (АНАЛОГОВЫЕ) ТЕЛЕФОННЫЕ АППАРАТЫ.</t>
    </r>
    <r>
      <rPr>
        <sz val="11"/>
        <color theme="1"/>
        <rFont val="Calibri"/>
        <family val="2"/>
        <charset val="204"/>
        <scheme val="minor"/>
      </rPr>
      <t xml:space="preserve">  То есть, самые обычные телефоны. Среди них есть как очень простые и  "заслуженные" модели, так и весьма современные с кнопками (тастатурой), тональным набором номера, крутым дизайном и всякими "примочками". ВЫ АБСОЛЮТНО СВОБОДНЫ В ВЫБОРЕ! К АТС МАКСИКОМ МОЖНО ПОДКЛЮЧИТЬ ЛЮБЫЕ. То есть, хотите - обновите парк телефонных аппаратов хоть целиком.  Для АТС МАКСИКОМ принципиально не КАКИЕ, а СКОЛЬКО. </t>
    </r>
  </si>
  <si>
    <r>
      <rPr>
        <b/>
        <sz val="16"/>
        <color theme="1"/>
        <rFont val="Calibri"/>
        <family val="2"/>
        <charset val="204"/>
        <scheme val="minor"/>
      </rPr>
      <t>Сколько рабочих мест</t>
    </r>
    <r>
      <rPr>
        <sz val="11"/>
        <color theme="1"/>
        <rFont val="Calibri"/>
        <family val="2"/>
        <charset val="204"/>
        <scheme val="minor"/>
      </rPr>
      <t xml:space="preserve"> Вы хотите </t>
    </r>
    <r>
      <rPr>
        <b/>
        <sz val="16"/>
        <color theme="1"/>
        <rFont val="Calibri"/>
        <family val="2"/>
        <charset val="204"/>
        <scheme val="minor"/>
      </rPr>
      <t>оборудовать проводными телефонами?</t>
    </r>
    <r>
      <rPr>
        <sz val="11"/>
        <color theme="1"/>
        <rFont val="Calibri"/>
        <family val="2"/>
        <charset val="204"/>
        <scheme val="minor"/>
      </rPr>
      <t xml:space="preserve"> Сколько Ваших сотрудников смогут похвастаться тем, что у них на работе есть СВОЙ телефонный аппарат и даже СВОЙ внутренний номер?</t>
    </r>
  </si>
  <si>
    <r>
      <rPr>
        <b/>
        <sz val="16"/>
        <color theme="1"/>
        <rFont val="Calibri"/>
        <family val="2"/>
        <charset val="204"/>
        <scheme val="minor"/>
      </rPr>
      <t xml:space="preserve">Сколько Ваших сотрудников </t>
    </r>
    <r>
      <rPr>
        <sz val="11"/>
        <color theme="1"/>
        <rFont val="Calibri"/>
        <family val="2"/>
        <charset val="204"/>
        <scheme val="minor"/>
      </rPr>
      <t xml:space="preserve">должны пользоваться </t>
    </r>
    <r>
      <rPr>
        <b/>
        <sz val="16"/>
        <color theme="1"/>
        <rFont val="Calibri"/>
        <family val="2"/>
        <charset val="204"/>
        <scheme val="minor"/>
      </rPr>
      <t>такими телефонами?</t>
    </r>
  </si>
  <si>
    <r>
      <rPr>
        <b/>
        <sz val="11"/>
        <color theme="1"/>
        <rFont val="Calibri"/>
        <family val="2"/>
        <charset val="204"/>
        <scheme val="minor"/>
      </rPr>
      <t>БЕСПРОВОДНЫЕ ТЕЛЕФОНЫ DECT</t>
    </r>
    <r>
      <rPr>
        <sz val="11"/>
        <color theme="1"/>
        <rFont val="Calibri"/>
        <family val="2"/>
        <charset val="204"/>
        <scheme val="minor"/>
      </rPr>
      <t>. Очень удобная штука. Особенно для тех, кому нужно (или хочется) передвигаться по офису и при этом принимать звонки или звонить самому.  Да Вы не хуже нас знаете, что это такое - сейчас телефоны DECT установлены в подавляющем большинстве городских квартир.</t>
    </r>
  </si>
  <si>
    <r>
      <rPr>
        <b/>
        <sz val="11"/>
        <color theme="1"/>
        <rFont val="Calibri"/>
        <family val="2"/>
        <charset val="204"/>
        <scheme val="minor"/>
      </rPr>
      <t>СИСТЕМНЫЕ ТЕЛЕФОННЫЕ АППАРАТЫ 4-х проводные.</t>
    </r>
    <r>
      <rPr>
        <sz val="11"/>
        <color theme="1"/>
        <rFont val="Calibri"/>
        <family val="2"/>
        <charset val="204"/>
        <scheme val="minor"/>
      </rPr>
      <t xml:space="preserve"> Обычно их устанавливают на рабочих местах руководителей учреждения, руководителей подразделений, секретарей, диспетчеров.  Мало того, что СТА - очень удобный телефон (и красивый!). Это гораздо больше чем телефон, пусть даже и крутой. это ПУЛЬТ СВЯЗИ.  Вызвать нужного абонента одним нажатием кнопки, нажатием другой кнопки собрать целую телефонную конференцию (скажем. из 20 человек), нажатием третьей активировать канал громкоговорящей связи и передать сообщение, которое услышат десятки или даже сотни человек... И это лишь некоторая часть возможностей системного телефонного аппарата.</t>
    </r>
  </si>
  <si>
    <r>
      <t>Значит,</t>
    </r>
    <r>
      <rPr>
        <b/>
        <sz val="11"/>
        <color theme="1"/>
        <rFont val="Calibri"/>
        <family val="2"/>
        <charset val="204"/>
        <scheme val="minor"/>
      </rPr>
      <t xml:space="preserve"> РУКОВОДИТЕЛЮ, СЕКРЕТАРЮ,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 xml:space="preserve">КОМУ-ТО ЕЩЕ ПО ВАШЕМУ УСМОТРЕНИЮ. </t>
    </r>
    <r>
      <rPr>
        <b/>
        <sz val="18"/>
        <color theme="1"/>
        <rFont val="Calibri"/>
        <family val="2"/>
        <charset val="204"/>
        <scheme val="minor"/>
      </rPr>
      <t>Всего получается…</t>
    </r>
  </si>
  <si>
    <r>
      <rPr>
        <b/>
        <sz val="16"/>
        <color theme="1"/>
        <rFont val="Calibri"/>
        <family val="2"/>
        <charset val="204"/>
        <scheme val="minor"/>
      </rPr>
      <t xml:space="preserve">Сколько сотрудников </t>
    </r>
    <r>
      <rPr>
        <sz val="11"/>
        <color theme="1"/>
        <rFont val="Calibri"/>
        <family val="2"/>
        <charset val="204"/>
        <scheme val="minor"/>
      </rPr>
      <t xml:space="preserve">высокого ранга </t>
    </r>
    <r>
      <rPr>
        <b/>
        <sz val="14"/>
        <color theme="1"/>
        <rFont val="Calibri"/>
        <family val="2"/>
        <charset val="204"/>
        <scheme val="minor"/>
      </rPr>
      <t>нужно обеспечить цифровыми системными телефонами?</t>
    </r>
  </si>
  <si>
    <r>
      <rPr>
        <b/>
        <sz val="11"/>
        <color theme="1"/>
        <rFont val="Calibri"/>
        <family val="2"/>
        <charset val="204"/>
        <scheme val="minor"/>
      </rPr>
      <t xml:space="preserve">СИСТЕМНЫЕ ТЕЛЕФОННЫЕ АППАРАТЫ 2-х проводные, цифровые. </t>
    </r>
    <r>
      <rPr>
        <sz val="11"/>
        <color theme="1"/>
        <rFont val="Calibri"/>
        <family val="2"/>
        <charset val="204"/>
        <scheme val="minor"/>
      </rPr>
      <t xml:space="preserve">ВСЕ ТО ЖЕ САМОЕ, но с учетом дополнительных возможностей </t>
    </r>
    <r>
      <rPr>
        <b/>
        <sz val="11"/>
        <color theme="1"/>
        <rFont val="Calibri"/>
        <family val="2"/>
        <charset val="204"/>
        <scheme val="minor"/>
      </rPr>
      <t>цифровых АТС</t>
    </r>
    <r>
      <rPr>
        <sz val="11"/>
        <color theme="1"/>
        <rFont val="Calibri"/>
        <family val="2"/>
        <charset val="204"/>
        <scheme val="minor"/>
      </rPr>
      <t>. Например, с такого телефона очень удобно проводить не только телефонные конференции, но и СЕЛЕКТОРНЫЕ СОВЕЩАНИЯ. Причем, структура таких селекторов может иметь несколько уровней, включать разные подразделения. И никакой специальный пульт селекторной связи не потребуется - он уже есть!</t>
    </r>
  </si>
  <si>
    <t>Теперь перейдем к устройствам, которыми так или иначе оборудуются рабочие места сотрудников. Начнем с самого очевидного - с телефонных аппаратов.</t>
  </si>
  <si>
    <r>
      <rPr>
        <b/>
        <sz val="18"/>
        <color theme="1"/>
        <rFont val="Calibri"/>
        <family val="2"/>
        <charset val="204"/>
        <scheme val="minor"/>
      </rPr>
      <t>АТС в первую очередь - коммутатор телефонной связи. Но это далеко не все ее возможности. По крайней мере, не все возможности АТС  МАКСИКОМ.</t>
    </r>
    <r>
      <rPr>
        <sz val="11"/>
        <color theme="1"/>
        <rFont val="Calibri"/>
        <family val="2"/>
        <charset val="204"/>
        <scheme val="minor"/>
      </rPr>
      <t xml:space="preserve"> К этим станциям много еще чего можно подключить. И система связи Вашего предприятия приобретет дополнительный функционал. Да еще какой! Поэтому сейчас разберемся с некоторыми (не всеми) устройствами. которые придают системе связи особые возможности.</t>
    </r>
  </si>
  <si>
    <r>
      <t xml:space="preserve">Есть необходимость иметь </t>
    </r>
    <r>
      <rPr>
        <b/>
        <sz val="14"/>
        <color theme="1"/>
        <rFont val="Calibri"/>
        <family val="2"/>
        <charset val="204"/>
        <scheme val="minor"/>
      </rPr>
      <t>такие телефоны</t>
    </r>
    <r>
      <rPr>
        <sz val="11"/>
        <color theme="1"/>
        <rFont val="Calibri"/>
        <family val="2"/>
        <charset val="204"/>
        <scheme val="minor"/>
      </rPr>
      <t xml:space="preserve"> в составе Вашей системе связи? Если да, то </t>
    </r>
    <r>
      <rPr>
        <b/>
        <sz val="14"/>
        <color theme="1"/>
        <rFont val="Calibri"/>
        <family val="2"/>
        <charset val="204"/>
        <scheme val="minor"/>
      </rPr>
      <t>СКОЛЬКО?</t>
    </r>
    <r>
      <rPr>
        <sz val="11"/>
        <color theme="1"/>
        <rFont val="Calibri"/>
        <family val="2"/>
        <charset val="204"/>
        <scheme val="minor"/>
      </rPr>
      <t xml:space="preserve"> Количество - это все, что нужно "знать" Вашей будущей АТС</t>
    </r>
  </si>
  <si>
    <r>
      <t xml:space="preserve">Для того, чтобы каждый сотрудник или посетитель организации услышал по ГГС все, что должен услышать. </t>
    </r>
    <r>
      <rPr>
        <b/>
        <sz val="14"/>
        <color theme="1"/>
        <rFont val="Calibri"/>
        <family val="2"/>
        <charset val="204"/>
        <scheme val="minor"/>
      </rPr>
      <t>Понадобится каналов ГГС… СКОЛЬКО?</t>
    </r>
  </si>
  <si>
    <r>
      <rPr>
        <b/>
        <sz val="14"/>
        <color theme="1"/>
        <rFont val="Calibri"/>
        <family val="2"/>
        <charset val="204"/>
        <scheme val="minor"/>
      </rPr>
      <t xml:space="preserve">СПЕЦИАЛЬНЫЕ ТЕЛЕФОНЫ СИСТЕМЫ МБ </t>
    </r>
    <r>
      <rPr>
        <sz val="11"/>
        <color theme="1"/>
        <rFont val="Calibri"/>
        <family val="2"/>
        <charset val="204"/>
        <scheme val="minor"/>
      </rPr>
      <t>(местной батареи). Пример представителей этого семейства - полевые телефоны МО. Но есть и другие модели, которые применяются в гражданских целях (геологоразведка, связь на железных дорогах и т.д.) Есть и целые пульты связи МБ. Особенность АТС МАКСИКОМ - такие устройства отлично работают с нашими станциями. Для  подключения телефона МБ потребуется небольшой адаптер, и он, разумеется, у нас есть. В результате, даже полевой телефон будет иметь в системе свой внутренний номер.</t>
    </r>
  </si>
  <si>
    <r>
      <rPr>
        <b/>
        <sz val="16"/>
        <color theme="1"/>
        <rFont val="Calibri"/>
        <family val="2"/>
        <charset val="204"/>
        <scheme val="minor"/>
      </rPr>
      <t xml:space="preserve">КАНАЛЫ ГГС. </t>
    </r>
    <r>
      <rPr>
        <sz val="11"/>
        <color theme="1"/>
        <rFont val="Calibri"/>
        <family val="2"/>
        <charset val="204"/>
        <scheme val="minor"/>
      </rPr>
      <t>Громкоговорящая связь и громкое оповещение- обязательный вид связи для подавляющего большинства предприятий и организаций. Вам, скорее всего, это тоже понадобится.  ГГС - одна из функций АТС МАКСИКОМ. А это значит., что можно обойтись без альтернативных и отдельных систем и пультов ГГС - все может быть включено в единую систему связи. В общем случае - один канал ГГС - одна линия громкоговорящей связи. Она состоит из адаптера, усилителя и одного или нескольких громкоговорителей. Такая линия способна "озвучить" довольно большую территорию. Так что, вполне возможно, что хватит даже одного КАНАЛА ГГС.</t>
    </r>
  </si>
  <si>
    <r>
      <rPr>
        <b/>
        <sz val="16"/>
        <color theme="1"/>
        <rFont val="Calibri"/>
        <family val="2"/>
        <charset val="204"/>
        <scheme val="minor"/>
      </rPr>
      <t>Автосекретарь на 3 линии.</t>
    </r>
    <r>
      <rPr>
        <sz val="11"/>
        <color theme="1"/>
        <rFont val="Calibri"/>
        <family val="2"/>
        <charset val="204"/>
        <scheme val="minor"/>
      </rPr>
      <t xml:space="preserve"> Устройство, которое успешно выполняет многие функции настоящего секретаря: подсказывает, как дозвониться до той или иной службы  предприятия по добавочному внутреннему номеру, сообщает дополнительную информацию. </t>
    </r>
  </si>
  <si>
    <r>
      <rPr>
        <b/>
        <sz val="18"/>
        <color theme="1"/>
        <rFont val="Calibri"/>
        <family val="2"/>
        <charset val="204"/>
        <scheme val="minor"/>
      </rPr>
      <t xml:space="preserve">Сколько автосекретарей на 3 линии </t>
    </r>
    <r>
      <rPr>
        <sz val="11"/>
        <color theme="1"/>
        <rFont val="Calibri"/>
        <family val="2"/>
        <charset val="204"/>
        <scheme val="minor"/>
      </rPr>
      <t>может потребоваться?</t>
    </r>
  </si>
  <si>
    <r>
      <rPr>
        <b/>
        <sz val="18"/>
        <color theme="1"/>
        <rFont val="Calibri"/>
        <family val="2"/>
        <charset val="204"/>
        <scheme val="minor"/>
      </rPr>
      <t>Автосекретарь на 6 линий.</t>
    </r>
    <r>
      <rPr>
        <sz val="11"/>
        <color theme="1"/>
        <rFont val="Calibri"/>
        <family val="2"/>
        <charset val="204"/>
        <scheme val="minor"/>
      </rPr>
      <t xml:space="preserve"> Все то же самое, только охват больше. </t>
    </r>
  </si>
  <si>
    <r>
      <t xml:space="preserve">Если нужен </t>
    </r>
    <r>
      <rPr>
        <b/>
        <sz val="14"/>
        <color theme="1"/>
        <rFont val="Calibri"/>
        <family val="2"/>
        <charset val="204"/>
        <scheme val="minor"/>
      </rPr>
      <t>автосекретарь именно на 6 линий</t>
    </r>
    <r>
      <rPr>
        <sz val="11"/>
        <color theme="1"/>
        <rFont val="Calibri"/>
        <family val="2"/>
        <charset val="204"/>
        <scheme val="minor"/>
      </rPr>
      <t xml:space="preserve">, то </t>
    </r>
    <r>
      <rPr>
        <b/>
        <sz val="16"/>
        <color theme="1"/>
        <rFont val="Calibri"/>
        <family val="2"/>
        <charset val="204"/>
        <scheme val="minor"/>
      </rPr>
      <t>сколько?</t>
    </r>
  </si>
  <si>
    <r>
      <rPr>
        <b/>
        <sz val="16"/>
        <color theme="1"/>
        <rFont val="Calibri"/>
        <family val="2"/>
        <charset val="204"/>
        <scheme val="minor"/>
      </rPr>
      <t>Домофон универсальный</t>
    </r>
    <r>
      <rPr>
        <sz val="11"/>
        <color theme="1"/>
        <rFont val="Calibri"/>
        <family val="2"/>
        <charset val="204"/>
        <scheme val="minor"/>
      </rPr>
      <t xml:space="preserve"> (работает со всеми моделями АТС МАКСИКОМ.  Что такое домофон, обхяснять не нужно. Отличие этого домофона в том, что он обеспечивает дуплексную громкую связь, то есть собеседники могут и говорить, и слушать одновременно - как по обычному телефону.   Более того, даже с обычного телефона, подключенного к АТС. можно не только поговорить с тем, кто желает войтив помещение, но и при необходимости открыть дверь дистанционно.</t>
    </r>
  </si>
  <si>
    <r>
      <rPr>
        <b/>
        <sz val="16"/>
        <color theme="1"/>
        <rFont val="Calibri"/>
        <family val="2"/>
        <charset val="204"/>
        <scheme val="minor"/>
      </rPr>
      <t xml:space="preserve">Сколько </t>
    </r>
    <r>
      <rPr>
        <sz val="11"/>
        <color theme="1"/>
        <rFont val="Calibri"/>
        <family val="2"/>
        <charset val="204"/>
        <scheme val="minor"/>
      </rPr>
      <t xml:space="preserve">Вам может потребоваться </t>
    </r>
    <r>
      <rPr>
        <b/>
        <sz val="16"/>
        <color theme="1"/>
        <rFont val="Calibri"/>
        <family val="2"/>
        <charset val="204"/>
        <scheme val="minor"/>
      </rPr>
      <t>таких домофонов?</t>
    </r>
  </si>
  <si>
    <r>
      <t xml:space="preserve">Сколько рабочих мест нужно оборудовать </t>
    </r>
    <r>
      <rPr>
        <b/>
        <sz val="16"/>
        <color theme="1"/>
        <rFont val="Arial"/>
        <family val="2"/>
        <charset val="204"/>
      </rPr>
      <t xml:space="preserve">такими переговорными устройствами </t>
    </r>
    <r>
      <rPr>
        <sz val="11"/>
        <color theme="1"/>
        <rFont val="Calibri"/>
        <family val="2"/>
        <charset val="204"/>
        <scheme val="minor"/>
      </rPr>
      <t xml:space="preserve">на Вашем предприятии? </t>
    </r>
  </si>
  <si>
    <r>
      <t xml:space="preserve">Вашей организации </t>
    </r>
    <r>
      <rPr>
        <b/>
        <sz val="16"/>
        <color theme="1"/>
        <rFont val="Calibri"/>
        <family val="2"/>
        <charset val="204"/>
        <scheme val="minor"/>
      </rPr>
      <t>нужны такие устройства?</t>
    </r>
    <r>
      <rPr>
        <sz val="11"/>
        <color theme="1"/>
        <rFont val="Calibri"/>
        <family val="2"/>
        <charset val="204"/>
        <scheme val="minor"/>
      </rPr>
      <t xml:space="preserve"> Если да,</t>
    </r>
    <r>
      <rPr>
        <b/>
        <sz val="16"/>
        <color theme="1"/>
        <rFont val="Calibri"/>
        <family val="2"/>
        <charset val="204"/>
        <scheme val="minor"/>
      </rPr>
      <t xml:space="preserve"> сколько планируется установить?</t>
    </r>
  </si>
  <si>
    <t>СЛ</t>
  </si>
  <si>
    <t>АЛ</t>
  </si>
  <si>
    <t>СТА</t>
  </si>
  <si>
    <t>Пора сделать первые прикидки. Пока что все сводится к количеству внешних (соединительных) линий и внутренних (абонентских) линий. К АЛ  подключаются телефонные аппараты и другие устройства, о которых речь шла выше. Системные телефоны подключаются к специвльным портам СТА.</t>
  </si>
  <si>
    <t>портов СЛ</t>
  </si>
  <si>
    <t>портов АЛ</t>
  </si>
  <si>
    <t>портов СТА</t>
  </si>
  <si>
    <t>СТА 4-х проводные</t>
  </si>
  <si>
    <t>СТА 2-х проводные</t>
  </si>
  <si>
    <t>Попробуйте прикинуть возможности роста и указать, сколько ЕЩЕ может понадобиться в перспективе.</t>
  </si>
  <si>
    <t>Вы хотите, чтобы Ваша АТС поддерживала режим селекторной связи?</t>
  </si>
  <si>
    <t>Вы хотите, чтобы на дисплее СТА отобразалось ИМЯ ВЫЗЫВАЮЩЕГО АБОНЕНТА?</t>
  </si>
  <si>
    <t>Вы хотите в дальнейшем установить плату (платы) цифрового потока E1?  Это и резкое увеличение количества СЛ, и возможность передавать самые разнообразные данные в цифровом формате. В общем, очень современная штука. Хотите?</t>
  </si>
  <si>
    <r>
      <t xml:space="preserve">И, пожалуй, последнее. Есть некоторые дополнительные опции, которые Вы можете предусмотреть заранее. </t>
    </r>
    <r>
      <rPr>
        <b/>
        <sz val="16"/>
        <color rgb="FF00B050"/>
        <rFont val="Calibri"/>
        <family val="2"/>
        <charset val="204"/>
        <scheme val="minor"/>
      </rPr>
      <t>Ваше "ХОЧУ!" -ЦИФРА 1</t>
    </r>
    <r>
      <rPr>
        <b/>
        <sz val="16"/>
        <color theme="1"/>
        <rFont val="Calibri"/>
        <family val="2"/>
        <charset val="204"/>
        <scheme val="minor"/>
      </rPr>
      <t xml:space="preserve">, ПОСТАВЛЕННАЯ В СООТВЕТСТВУЮЩУЮ ЯЧЕЙКУ. </t>
    </r>
    <r>
      <rPr>
        <b/>
        <sz val="16"/>
        <color rgb="FFFF0000"/>
        <rFont val="Calibri"/>
        <family val="2"/>
        <charset val="204"/>
        <scheme val="minor"/>
      </rPr>
      <t xml:space="preserve">Ваше "НЕТ"- 0 </t>
    </r>
    <r>
      <rPr>
        <b/>
        <sz val="16"/>
        <color theme="1"/>
        <rFont val="Calibri"/>
        <family val="2"/>
        <charset val="204"/>
        <scheme val="minor"/>
      </rPr>
      <t>ИЛИ просто оставьте ячейку пустой.</t>
    </r>
  </si>
  <si>
    <t>Вы хотите заранее предусмотреть масштабные IP-решения, переход на IP-телефонию с сохранением всех преимуществ классической? Тогда Вам понадобится плата IP. Хотите предусмотреть эту возможность сейчас?</t>
  </si>
  <si>
    <t>Итак, вот что должна обеспечивать Ваша станция:</t>
  </si>
  <si>
    <t>режим селекторной связи</t>
  </si>
  <si>
    <t>подключение цифрового потока</t>
  </si>
  <si>
    <t>Масштабные решения с IP телефонией</t>
  </si>
  <si>
    <t>отображение имени вызывающего абонента на дисплее СТА</t>
  </si>
  <si>
    <t>Расчеты по моделям</t>
  </si>
  <si>
    <t>АЛ+СЛ</t>
  </si>
  <si>
    <t>СТА4</t>
  </si>
  <si>
    <t>Условных портов</t>
  </si>
  <si>
    <t>условных портов СТА/АЛ/СЛ</t>
  </si>
  <si>
    <t>СТА2</t>
  </si>
  <si>
    <t>критерии</t>
  </si>
  <si>
    <t>условных портов СТА/АЛ/СЛ/СТА2</t>
  </si>
  <si>
    <t>СТА2 портов условных</t>
  </si>
  <si>
    <t>условных портов СТА/АЛ/СЛ/cnf2</t>
  </si>
  <si>
    <t>ГГС</t>
  </si>
  <si>
    <t>Общий ритерий</t>
  </si>
  <si>
    <t>сумма портов/макс емкость</t>
  </si>
  <si>
    <t>критерий соответствия</t>
  </si>
  <si>
    <t>100 КС</t>
  </si>
  <si>
    <t>Результирующий</t>
  </si>
  <si>
    <t>Результат</t>
  </si>
  <si>
    <t>МАКСИКОМ MP11, до 3 СЛ, до 8 АЛ, до 2 СТА</t>
  </si>
  <si>
    <t>МАКСИКОМ MP35, до 8 СЛ, до 25 АЛ, до 2 СТА</t>
  </si>
  <si>
    <t>МАКСИКОМ MP48, до 12 СЛ, до 48 АЛ, до 16 СТА</t>
  </si>
  <si>
    <t>МАКСИКОМ MP80, до 20 СЛ, до 80 АЛ, до 16 СТА</t>
  </si>
  <si>
    <t>ЦИФРОВАЯ IP АТС MXM500P, решения на базе одного, двух или трех блоков, с возможностью подключения до 4 потоков Е1, до 256 SIP абонентов</t>
  </si>
  <si>
    <r>
      <rPr>
        <b/>
        <sz val="18"/>
        <color theme="1"/>
        <rFont val="Calibri"/>
        <family val="2"/>
        <charset val="204"/>
        <scheme val="minor"/>
      </rPr>
      <t xml:space="preserve">Предварительный результат </t>
    </r>
    <r>
      <rPr>
        <sz val="18"/>
        <color theme="1"/>
        <rFont val="Calibri"/>
        <family val="2"/>
        <charset val="204"/>
        <scheme val="minor"/>
      </rPr>
      <t>(окончательный - после подробного обсуждения всех Ваших пожеланий с учетом специфики предприятия и местной телефонной сети.) Чтобы посмотреть описания станций, кликните по одной из картинок ниже - перейдете на страницу конкретной модели АТС на нашем сайте.</t>
    </r>
  </si>
  <si>
    <r>
      <rPr>
        <b/>
        <sz val="16"/>
        <color theme="1"/>
        <rFont val="Calibri"/>
        <family val="2"/>
        <charset val="204"/>
        <scheme val="minor"/>
      </rPr>
      <t>Переговорные устройства дуплексной ГГС :МАКСИФОН.</t>
    </r>
    <r>
      <rPr>
        <sz val="11"/>
        <color theme="1"/>
        <rFont val="Calibri"/>
        <family val="2"/>
        <charset val="204"/>
        <scheme val="minor"/>
      </rPr>
      <t xml:space="preserve"> Уникальные устройства, которые обеспечивают режим "говорить и слушать одновременно". Устанавливаются на рабочиъ местах, где неудобно или невозможно пользоваться обычным телефоном: в больничных палатах, на рабочих местах каммиров и посетителей в банках, в лабораториях и цехах, на станциях технического обслуживания, на караульных постах, в специальных учреждениях. Есть стандартные и вандалоустойчивые модификации. Независимо от модификации, прием и посылка вызова обеспечивается нажатием всего одной кнопки. Если установить режим автоприема/автоотбоя, то и кнопку нажимать лишний раз не нужно.</t>
    </r>
  </si>
  <si>
    <r>
      <t xml:space="preserve">Погодите, это еще не все!  </t>
    </r>
    <r>
      <rPr>
        <b/>
        <sz val="14"/>
        <color theme="1"/>
        <rFont val="Calibri"/>
        <family val="2"/>
        <charset val="204"/>
        <scheme val="minor"/>
      </rPr>
      <t xml:space="preserve">А если Ваше предприятие собирается расти? </t>
    </r>
    <r>
      <rPr>
        <sz val="14"/>
        <color theme="1"/>
        <rFont val="Calibri"/>
        <family val="2"/>
        <charset val="204"/>
        <scheme val="minor"/>
      </rPr>
      <t>Если со временем понадобятся</t>
    </r>
    <r>
      <rPr>
        <b/>
        <sz val="14"/>
        <color theme="1"/>
        <rFont val="Calibri"/>
        <family val="2"/>
        <charset val="204"/>
        <scheme val="minor"/>
      </rPr>
      <t xml:space="preserve"> новые сотрудники, дополнительные телефонные аппараты, другие устройства</t>
    </r>
    <r>
      <rPr>
        <sz val="14"/>
        <color theme="1"/>
        <rFont val="Calibri"/>
        <family val="2"/>
        <charset val="204"/>
        <scheme val="minor"/>
      </rPr>
      <t xml:space="preserve">? Если понадобится </t>
    </r>
    <r>
      <rPr>
        <b/>
        <sz val="14"/>
        <color theme="1"/>
        <rFont val="Calibri"/>
        <family val="2"/>
        <charset val="204"/>
        <scheme val="minor"/>
      </rPr>
      <t>увеличить количество соединительных линий</t>
    </r>
    <r>
      <rPr>
        <sz val="14"/>
        <color theme="1"/>
        <rFont val="Calibri"/>
        <family val="2"/>
        <charset val="204"/>
        <scheme val="minor"/>
      </rPr>
      <t>? Кстати, есть очень эффективные и бюджетные решения с GSM- и IP- шлюзами FXO, которые также подключаются к портам АЛ. Короче говоря, лучше сразу взять АТС с некоторым запасом (как минимум, на 30% от текущих потребностей), чем потом менять всю систему связи. Ей-богу, получится куда дешевле!</t>
    </r>
  </si>
  <si>
    <r>
      <t>Начнем с</t>
    </r>
    <r>
      <rPr>
        <b/>
        <sz val="16"/>
        <color theme="1"/>
        <rFont val="Calibri"/>
        <family val="2"/>
        <charset val="204"/>
        <scheme val="minor"/>
      </rPr>
      <t xml:space="preserve"> ВНЕШНИХ (соединительных) </t>
    </r>
    <r>
      <rPr>
        <sz val="11"/>
        <color theme="1"/>
        <rFont val="Calibri"/>
        <family val="2"/>
        <charset val="204"/>
        <scheme val="minor"/>
      </rPr>
      <t xml:space="preserve">линий. Это линии, которые будут связывать Вашу АТС с внешним миром. Они необходимы для того, чтобы позвонить в "город", сделать междогородный или международный звонок, выйти на центральную АТС учреждения (если таковая есть).  Они также необходимы и для того, чтобы звонки из внешнего мира добрались до телефонных аппаратов, установленных в Вашей организации. Как именно организуется входящая и исходящая связь по внешним линиям: классическая проводная телефония, IP-телефония, выход на сотовую связь - сейчас не так важно. Важно, СКОЛЬКО.  Чем акттивнее организация общается с внешним миром, тем больше внешних линий понадобится. Кстати, хоть все внешние линии могут быть привязаны к одному многоканальному телефонному номеру.  </t>
    </r>
  </si>
  <si>
    <t>МАКСИКОМ MP11</t>
  </si>
  <si>
    <t>МАКСИКОМ MP35</t>
  </si>
  <si>
    <t>МАКСИКОМ MP48</t>
  </si>
  <si>
    <t>МАКСИКОМ MP80</t>
  </si>
  <si>
    <r>
      <t xml:space="preserve">Цифровая IP АТС МАКСИКОМ </t>
    </r>
    <r>
      <rPr>
        <b/>
        <sz val="36"/>
        <color theme="1"/>
        <rFont val="Arial"/>
        <family val="2"/>
        <charset val="204"/>
      </rPr>
      <t>MXM500-P</t>
    </r>
  </si>
  <si>
    <r>
      <rPr>
        <b/>
        <sz val="16"/>
        <color theme="1"/>
        <rFont val="Calibri"/>
        <family val="2"/>
        <charset val="204"/>
        <scheme val="minor"/>
      </rPr>
      <t xml:space="preserve">VщIP терминал экстренной связи МАКСИФОН MXF-IP.  </t>
    </r>
    <r>
      <rPr>
        <sz val="11"/>
        <color theme="1"/>
        <rFont val="Calibri"/>
        <family val="2"/>
        <charset val="204"/>
        <scheme val="minor"/>
      </rPr>
      <t>Переговорное устройство с расширенными возможностями. Антивандальное исполнение. Защищен от пыли, влажности, косого дождя. Есть модификации с интегрированной видеокамерой и подключением дополнительного усилителя. Используются в системах связи типа "Гражданин-Полиция" и "Безопасный город".</t>
    </r>
  </si>
  <si>
    <t>Здравствуйте! Подбор АТС под задачи специфику предприятия - дело, которое стоит доверить специалистам. Кликните по логотипу слева - мы поможем! Однако,  важно, чтобы потенциальный Заказчик получил хотя бы примерное представление о том, как подбирают АТС и другое оборудование. Нам очень приятно, что Вы относитесь к категории тех, кто интересуется задачей и пробует хоть немного разобраться в проблеме. Конечно, "конструктор", который мы предлагаем - очень упрощенная версия. Целый ряд моментов можно уточнить только после детального знакомства с Вашей задачей.  Но самые важные соображения учтены. Давайте вместе подбирать Вашу АТС!</t>
  </si>
  <si>
    <t>доп. Крит.</t>
  </si>
  <si>
    <t>критерий MXM500</t>
  </si>
  <si>
    <t>общий критерий соответствия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</si>
</sst>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26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b/>
      <sz val="16"/>
      <color rgb="FF00B05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0"/>
      <color theme="1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36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patternFill patternType="solid">
        <fgColor theme="5" tint="0.599963377788628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0" fillId="0" borderId="0" xfId="0" applyAlignment="1">
      <alignment vertical="top" wrapText="1"/>
    </xf>
    <xf numFmtId="0" fontId="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2" borderId="0" xfId="0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/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1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3" fillId="3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0" fillId="0" borderId="0" xfId="0" applyAlignment="1"/>
    <xf numFmtId="0" fontId="2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5" fillId="0" borderId="0" xfId="0" applyFont="1" applyAlignment="1">
      <alignment vertical="top" wrapText="1"/>
    </xf>
    <xf numFmtId="0" fontId="14" fillId="0" borderId="0" xfId="0" applyFont="1" applyAlignment="1">
      <alignment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multicom.ru/vynosnoj-usilitel-gromkogovoryashhej-svyazi/" TargetMode="External"/><Relationship Id="rId18" Type="http://schemas.openxmlformats.org/officeDocument/2006/relationships/image" Target="../media/image9.jpeg"/><Relationship Id="rId26" Type="http://schemas.openxmlformats.org/officeDocument/2006/relationships/hyperlink" Target="https://www.multicom.ru/mxf/" TargetMode="External"/><Relationship Id="rId39" Type="http://schemas.openxmlformats.org/officeDocument/2006/relationships/image" Target="../media/image20.png"/><Relationship Id="rId21" Type="http://schemas.openxmlformats.org/officeDocument/2006/relationships/image" Target="../media/image11.png"/><Relationship Id="rId34" Type="http://schemas.openxmlformats.org/officeDocument/2006/relationships/hyperlink" Target="https://www.multicom.ru/gibridnaya-mini-ats-mp11/" TargetMode="External"/><Relationship Id="rId42" Type="http://schemas.openxmlformats.org/officeDocument/2006/relationships/image" Target="../media/image21.jpeg"/><Relationship Id="rId7" Type="http://schemas.openxmlformats.org/officeDocument/2006/relationships/hyperlink" Target="https://www.multicom.ru/sistemnyj-telefonnyj-apparat-sta30g/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jpeg"/><Relationship Id="rId20" Type="http://schemas.openxmlformats.org/officeDocument/2006/relationships/image" Target="../media/image10.png"/><Relationship Id="rId29" Type="http://schemas.openxmlformats.org/officeDocument/2006/relationships/image" Target="../media/image15.jpeg"/><Relationship Id="rId41" Type="http://schemas.openxmlformats.org/officeDocument/2006/relationships/hyperlink" Target="https://www.multicom.ru/tsifrovaya-ats-mxm500/" TargetMode="External"/><Relationship Id="rId1" Type="http://schemas.openxmlformats.org/officeDocument/2006/relationships/hyperlink" Target="https://www.multicom.ru/category/produktsiya/telefonnye-apparaty/provodnye-telefonnye-apparaty/" TargetMode="External"/><Relationship Id="rId6" Type="http://schemas.openxmlformats.org/officeDocument/2006/relationships/image" Target="../media/image3.jpeg"/><Relationship Id="rId11" Type="http://schemas.openxmlformats.org/officeDocument/2006/relationships/hyperlink" Target="https://www.multicom.ru/resheniya/dlya-silovyh-vedomstv/mnogofunktsionalnye-sistemy-svyazi/" TargetMode="External"/><Relationship Id="rId24" Type="http://schemas.openxmlformats.org/officeDocument/2006/relationships/hyperlink" Target="https://www.multicom.ru/peregovorno-zamkovoe-ustrojstvo-domofon-maxicom-dmfu/" TargetMode="External"/><Relationship Id="rId32" Type="http://schemas.openxmlformats.org/officeDocument/2006/relationships/hyperlink" Target="https://www.multicom.ru/ats-likbez/kak-vybrat-mini-ats/" TargetMode="External"/><Relationship Id="rId37" Type="http://schemas.openxmlformats.org/officeDocument/2006/relationships/image" Target="../media/image19.png"/><Relationship Id="rId40" Type="http://schemas.openxmlformats.org/officeDocument/2006/relationships/hyperlink" Target="https://www.multicom.ru/gibridnaya-mini-ats-mp80/" TargetMode="External"/><Relationship Id="rId5" Type="http://schemas.openxmlformats.org/officeDocument/2006/relationships/hyperlink" Target="https://www.multicom.ru/sistemnyj-telefonnyj-apparat-sta30w/" TargetMode="External"/><Relationship Id="rId15" Type="http://schemas.openxmlformats.org/officeDocument/2006/relationships/hyperlink" Target="https://www.multicom.ru/gromkogovoritel/" TargetMode="External"/><Relationship Id="rId23" Type="http://schemas.openxmlformats.org/officeDocument/2006/relationships/image" Target="../media/image12.png"/><Relationship Id="rId28" Type="http://schemas.openxmlformats.org/officeDocument/2006/relationships/hyperlink" Target="https://www.multicom.ru/mxf-vun-vandaloustojchivoe-ispolnenie-universalnyj/" TargetMode="External"/><Relationship Id="rId36" Type="http://schemas.openxmlformats.org/officeDocument/2006/relationships/hyperlink" Target="https://www.multicom.ru/gibridnaya-mini-ats-mp35/" TargetMode="External"/><Relationship Id="rId10" Type="http://schemas.openxmlformats.org/officeDocument/2006/relationships/image" Target="../media/image5.png"/><Relationship Id="rId19" Type="http://schemas.openxmlformats.org/officeDocument/2006/relationships/hyperlink" Target="https://www.multicom.ru/category/produktsiya/aksessuary/zvukotehnika/" TargetMode="External"/><Relationship Id="rId31" Type="http://schemas.openxmlformats.org/officeDocument/2006/relationships/image" Target="../media/image16.png"/><Relationship Id="rId44" Type="http://schemas.openxmlformats.org/officeDocument/2006/relationships/image" Target="../media/image22.png"/><Relationship Id="rId4" Type="http://schemas.openxmlformats.org/officeDocument/2006/relationships/image" Target="../media/image2.png"/><Relationship Id="rId9" Type="http://schemas.openxmlformats.org/officeDocument/2006/relationships/hyperlink" Target="https://www.multicom.ru/sta-7224d/" TargetMode="External"/><Relationship Id="rId14" Type="http://schemas.openxmlformats.org/officeDocument/2006/relationships/image" Target="../media/image7.png"/><Relationship Id="rId22" Type="http://schemas.openxmlformats.org/officeDocument/2006/relationships/hyperlink" Target="https://www.multicom.ru/intellektualnyj-avtosekretar-maksikom-as453-as456/" TargetMode="External"/><Relationship Id="rId27" Type="http://schemas.openxmlformats.org/officeDocument/2006/relationships/image" Target="../media/image14.jpeg"/><Relationship Id="rId30" Type="http://schemas.openxmlformats.org/officeDocument/2006/relationships/hyperlink" Target="https://www.multicom.ru/voip-maksifon-mhf-ip-terminal-ekstrennoj-svyazi/" TargetMode="External"/><Relationship Id="rId35" Type="http://schemas.openxmlformats.org/officeDocument/2006/relationships/image" Target="../media/image18.png"/><Relationship Id="rId43" Type="http://schemas.openxmlformats.org/officeDocument/2006/relationships/hyperlink" Target="https://www.multicom.ru/" TargetMode="External"/><Relationship Id="rId8" Type="http://schemas.openxmlformats.org/officeDocument/2006/relationships/image" Target="../media/image4.jpeg"/><Relationship Id="rId3" Type="http://schemas.openxmlformats.org/officeDocument/2006/relationships/hyperlink" Target="https://www.multicom.ru/category/produktsiya/telefonnye-apparaty/dect/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s://www.multicom.ru/adapter-linejnogo-vyhoda/" TargetMode="External"/><Relationship Id="rId25" Type="http://schemas.openxmlformats.org/officeDocument/2006/relationships/image" Target="../media/image13.jpeg"/><Relationship Id="rId33" Type="http://schemas.openxmlformats.org/officeDocument/2006/relationships/image" Target="../media/image17.png"/><Relationship Id="rId38" Type="http://schemas.openxmlformats.org/officeDocument/2006/relationships/hyperlink" Target="https://www.multicom.ru/gibridnaya-mini-ats-mp48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11</xdr:row>
      <xdr:rowOff>333375</xdr:rowOff>
    </xdr:from>
    <xdr:to>
      <xdr:col>3</xdr:col>
      <xdr:colOff>1738411</xdr:colOff>
      <xdr:row>11</xdr:row>
      <xdr:rowOff>1952625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6162675"/>
          <a:ext cx="1338361" cy="16192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666751</xdr:colOff>
      <xdr:row>12</xdr:row>
      <xdr:rowOff>28575</xdr:rowOff>
    </xdr:from>
    <xdr:to>
      <xdr:col>3</xdr:col>
      <xdr:colOff>1492011</xdr:colOff>
      <xdr:row>12</xdr:row>
      <xdr:rowOff>1292255</xdr:rowOff>
    </xdr:to>
    <xdr:pic>
      <xdr:nvPicPr>
        <xdr:cNvPr id="4" name="Рисунок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6" y="8143875"/>
          <a:ext cx="825260" cy="126368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13</xdr:row>
      <xdr:rowOff>76200</xdr:rowOff>
    </xdr:from>
    <xdr:to>
      <xdr:col>3</xdr:col>
      <xdr:colOff>2009775</xdr:colOff>
      <xdr:row>13</xdr:row>
      <xdr:rowOff>1238250</xdr:rowOff>
    </xdr:to>
    <xdr:pic>
      <xdr:nvPicPr>
        <xdr:cNvPr id="5" name="Рисунок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9525000"/>
          <a:ext cx="1743075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13</xdr:row>
      <xdr:rowOff>1326669</xdr:rowOff>
    </xdr:from>
    <xdr:to>
      <xdr:col>3</xdr:col>
      <xdr:colOff>2028825</xdr:colOff>
      <xdr:row>13</xdr:row>
      <xdr:rowOff>2514015</xdr:rowOff>
    </xdr:to>
    <xdr:pic>
      <xdr:nvPicPr>
        <xdr:cNvPr id="7" name="Рисунок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6" y="10775469"/>
          <a:ext cx="1781174" cy="118734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285752</xdr:colOff>
      <xdr:row>14</xdr:row>
      <xdr:rowOff>140053</xdr:rowOff>
    </xdr:from>
    <xdr:to>
      <xdr:col>3</xdr:col>
      <xdr:colOff>2032206</xdr:colOff>
      <xdr:row>14</xdr:row>
      <xdr:rowOff>1304924</xdr:rowOff>
    </xdr:to>
    <xdr:pic>
      <xdr:nvPicPr>
        <xdr:cNvPr id="8" name="Рисунок 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7" y="12827353"/>
          <a:ext cx="1746454" cy="116487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18</xdr:row>
      <xdr:rowOff>64932</xdr:rowOff>
    </xdr:from>
    <xdr:to>
      <xdr:col>3</xdr:col>
      <xdr:colOff>2057400</xdr:colOff>
      <xdr:row>18</xdr:row>
      <xdr:rowOff>1429388</xdr:rowOff>
    </xdr:to>
    <xdr:pic>
      <xdr:nvPicPr>
        <xdr:cNvPr id="9" name="Рисунок 8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16171707"/>
          <a:ext cx="1819275" cy="1364456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19</xdr:row>
      <xdr:rowOff>114300</xdr:rowOff>
    </xdr:from>
    <xdr:to>
      <xdr:col>3</xdr:col>
      <xdr:colOff>1171575</xdr:colOff>
      <xdr:row>19</xdr:row>
      <xdr:rowOff>870155</xdr:rowOff>
    </xdr:to>
    <xdr:pic>
      <xdr:nvPicPr>
        <xdr:cNvPr id="10" name="Рисунок 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18983325"/>
          <a:ext cx="1000125" cy="755855"/>
        </a:xfrm>
        <a:prstGeom prst="rect">
          <a:avLst/>
        </a:prstGeom>
      </xdr:spPr>
    </xdr:pic>
    <xdr:clientData/>
  </xdr:twoCellAnchor>
  <xdr:twoCellAnchor editAs="oneCell">
    <xdr:from>
      <xdr:col>3</xdr:col>
      <xdr:colOff>1419226</xdr:colOff>
      <xdr:row>18</xdr:row>
      <xdr:rowOff>2743199</xdr:rowOff>
    </xdr:from>
    <xdr:to>
      <xdr:col>3</xdr:col>
      <xdr:colOff>2097882</xdr:colOff>
      <xdr:row>19</xdr:row>
      <xdr:rowOff>885824</xdr:rowOff>
    </xdr:to>
    <xdr:pic>
      <xdr:nvPicPr>
        <xdr:cNvPr id="11" name="Рисунок 10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1" y="18849974"/>
          <a:ext cx="678656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19</xdr:row>
      <xdr:rowOff>1040836</xdr:rowOff>
    </xdr:from>
    <xdr:to>
      <xdr:col>3</xdr:col>
      <xdr:colOff>1038226</xdr:colOff>
      <xdr:row>19</xdr:row>
      <xdr:rowOff>1762124</xdr:rowOff>
    </xdr:to>
    <xdr:pic>
      <xdr:nvPicPr>
        <xdr:cNvPr id="12" name="Рисунок 1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19909861"/>
          <a:ext cx="838200" cy="72128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1143000</xdr:colOff>
      <xdr:row>19</xdr:row>
      <xdr:rowOff>1201112</xdr:rowOff>
    </xdr:from>
    <xdr:to>
      <xdr:col>3</xdr:col>
      <xdr:colOff>2085975</xdr:colOff>
      <xdr:row>19</xdr:row>
      <xdr:rowOff>1619250</xdr:rowOff>
    </xdr:to>
    <xdr:pic>
      <xdr:nvPicPr>
        <xdr:cNvPr id="13" name="Рисунок 1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20070137"/>
          <a:ext cx="942975" cy="418138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19</xdr:row>
      <xdr:rowOff>1743075</xdr:rowOff>
    </xdr:from>
    <xdr:to>
      <xdr:col>3</xdr:col>
      <xdr:colOff>2073613</xdr:colOff>
      <xdr:row>19</xdr:row>
      <xdr:rowOff>2371988</xdr:rowOff>
    </xdr:to>
    <xdr:pic>
      <xdr:nvPicPr>
        <xdr:cNvPr id="15" name="Рисунок 14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20612100"/>
          <a:ext cx="806788" cy="628913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20</xdr:row>
      <xdr:rowOff>876300</xdr:rowOff>
    </xdr:from>
    <xdr:to>
      <xdr:col>3</xdr:col>
      <xdr:colOff>1962150</xdr:colOff>
      <xdr:row>21</xdr:row>
      <xdr:rowOff>628650</xdr:rowOff>
    </xdr:to>
    <xdr:pic>
      <xdr:nvPicPr>
        <xdr:cNvPr id="16" name="Рисунок 15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22679025"/>
          <a:ext cx="1743075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22</xdr:row>
      <xdr:rowOff>142874</xdr:rowOff>
    </xdr:from>
    <xdr:to>
      <xdr:col>3</xdr:col>
      <xdr:colOff>2009775</xdr:colOff>
      <xdr:row>22</xdr:row>
      <xdr:rowOff>1343024</xdr:rowOff>
    </xdr:to>
    <xdr:pic>
      <xdr:nvPicPr>
        <xdr:cNvPr id="17" name="Рисунок 16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24641174"/>
          <a:ext cx="1800225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619126</xdr:colOff>
      <xdr:row>23</xdr:row>
      <xdr:rowOff>47625</xdr:rowOff>
    </xdr:from>
    <xdr:to>
      <xdr:col>3</xdr:col>
      <xdr:colOff>1655612</xdr:colOff>
      <xdr:row>23</xdr:row>
      <xdr:rowOff>1387234</xdr:rowOff>
    </xdr:to>
    <xdr:pic>
      <xdr:nvPicPr>
        <xdr:cNvPr id="18" name="Рисунок 17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1" y="26908125"/>
          <a:ext cx="1036486" cy="1339609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23</xdr:row>
      <xdr:rowOff>1600199</xdr:rowOff>
    </xdr:from>
    <xdr:to>
      <xdr:col>3</xdr:col>
      <xdr:colOff>1606842</xdr:colOff>
      <xdr:row>23</xdr:row>
      <xdr:rowOff>2785744</xdr:rowOff>
    </xdr:to>
    <xdr:pic>
      <xdr:nvPicPr>
        <xdr:cNvPr id="19" name="Рисунок 18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28460699"/>
          <a:ext cx="911517" cy="118554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24</xdr:row>
      <xdr:rowOff>123825</xdr:rowOff>
    </xdr:from>
    <xdr:to>
      <xdr:col>3</xdr:col>
      <xdr:colOff>2009774</xdr:colOff>
      <xdr:row>24</xdr:row>
      <xdr:rowOff>1209674</xdr:rowOff>
    </xdr:to>
    <xdr:pic>
      <xdr:nvPicPr>
        <xdr:cNvPr id="21" name="Рисунок 20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30565725"/>
          <a:ext cx="1628774" cy="108584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6</xdr:row>
      <xdr:rowOff>165247</xdr:rowOff>
    </xdr:from>
    <xdr:to>
      <xdr:col>3</xdr:col>
      <xdr:colOff>2257425</xdr:colOff>
      <xdr:row>6</xdr:row>
      <xdr:rowOff>2651440</xdr:rowOff>
    </xdr:to>
    <xdr:pic>
      <xdr:nvPicPr>
        <xdr:cNvPr id="23" name="Рисунок 22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1" y="1308247"/>
          <a:ext cx="2190749" cy="2486193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59</xdr:row>
      <xdr:rowOff>114678</xdr:rowOff>
    </xdr:from>
    <xdr:to>
      <xdr:col>4</xdr:col>
      <xdr:colOff>590550</xdr:colOff>
      <xdr:row>59</xdr:row>
      <xdr:rowOff>1201058</xdr:rowOff>
    </xdr:to>
    <xdr:pic>
      <xdr:nvPicPr>
        <xdr:cNvPr id="24" name="Рисунок 23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52645053"/>
          <a:ext cx="1628775" cy="1086380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1066801</xdr:colOff>
      <xdr:row>60</xdr:row>
      <xdr:rowOff>73237</xdr:rowOff>
    </xdr:from>
    <xdr:to>
      <xdr:col>4</xdr:col>
      <xdr:colOff>895351</xdr:colOff>
      <xdr:row>60</xdr:row>
      <xdr:rowOff>1496332</xdr:rowOff>
    </xdr:to>
    <xdr:pic>
      <xdr:nvPicPr>
        <xdr:cNvPr id="25" name="Рисунок 24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53927587"/>
          <a:ext cx="2133600" cy="142309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1076325</xdr:colOff>
      <xdr:row>61</xdr:row>
      <xdr:rowOff>70453</xdr:rowOff>
    </xdr:from>
    <xdr:to>
      <xdr:col>4</xdr:col>
      <xdr:colOff>904874</xdr:colOff>
      <xdr:row>61</xdr:row>
      <xdr:rowOff>1496916</xdr:rowOff>
    </xdr:to>
    <xdr:pic>
      <xdr:nvPicPr>
        <xdr:cNvPr id="26" name="Рисунок 25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55553578"/>
          <a:ext cx="2133599" cy="1426463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62</xdr:row>
      <xdr:rowOff>57150</xdr:rowOff>
    </xdr:from>
    <xdr:to>
      <xdr:col>4</xdr:col>
      <xdr:colOff>895349</xdr:colOff>
      <xdr:row>62</xdr:row>
      <xdr:rowOff>1483613</xdr:rowOff>
    </xdr:to>
    <xdr:pic>
      <xdr:nvPicPr>
        <xdr:cNvPr id="27" name="Рисунок 26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57054750"/>
          <a:ext cx="2133599" cy="1426463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866776</xdr:colOff>
      <xdr:row>63</xdr:row>
      <xdr:rowOff>54837</xdr:rowOff>
    </xdr:from>
    <xdr:to>
      <xdr:col>4</xdr:col>
      <xdr:colOff>1114426</xdr:colOff>
      <xdr:row>64</xdr:row>
      <xdr:rowOff>37718</xdr:rowOff>
    </xdr:to>
    <xdr:pic>
      <xdr:nvPicPr>
        <xdr:cNvPr id="28" name="Рисунок 27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1" y="58785987"/>
          <a:ext cx="2552700" cy="170690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133350</xdr:rowOff>
    </xdr:from>
    <xdr:to>
      <xdr:col>2</xdr:col>
      <xdr:colOff>158</xdr:colOff>
      <xdr:row>4</xdr:row>
      <xdr:rowOff>190614</xdr:rowOff>
    </xdr:to>
    <xdr:pic>
      <xdr:nvPicPr>
        <xdr:cNvPr id="29" name="Рисунок 28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33350"/>
          <a:ext cx="1133633" cy="819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tabSelected="1" workbookViewId="0">
      <selection activeCell="H46" sqref="H46"/>
    </sheetView>
  </sheetViews>
  <sheetFormatPr defaultRowHeight="15" x14ac:dyDescent="0.25"/>
  <cols>
    <col min="3" max="3" width="45.85546875" customWidth="1"/>
    <col min="4" max="4" width="34.5703125" customWidth="1"/>
    <col min="5" max="5" width="28.28515625" customWidth="1"/>
    <col min="6" max="6" width="22.85546875" customWidth="1"/>
  </cols>
  <sheetData>
    <row r="1" spans="1:6" x14ac:dyDescent="0.25">
      <c r="A1" s="19"/>
      <c r="B1" s="19"/>
      <c r="C1" s="20" t="s">
        <v>75</v>
      </c>
      <c r="D1" s="20"/>
      <c r="E1" s="20"/>
      <c r="F1" s="20"/>
    </row>
    <row r="2" spans="1:6" x14ac:dyDescent="0.25">
      <c r="A2" s="19"/>
      <c r="B2" s="19"/>
      <c r="C2" s="20"/>
      <c r="D2" s="20"/>
      <c r="E2" s="20"/>
      <c r="F2" s="20"/>
    </row>
    <row r="3" spans="1:6" x14ac:dyDescent="0.25">
      <c r="A3" s="19"/>
      <c r="B3" s="19"/>
      <c r="C3" s="20"/>
      <c r="D3" s="20"/>
      <c r="E3" s="20"/>
      <c r="F3" s="20"/>
    </row>
    <row r="4" spans="1:6" x14ac:dyDescent="0.25">
      <c r="A4" s="19"/>
      <c r="B4" s="19"/>
      <c r="C4" s="20"/>
      <c r="D4" s="20"/>
      <c r="E4" s="20"/>
      <c r="F4" s="20"/>
    </row>
    <row r="5" spans="1:6" ht="167.25" customHeight="1" x14ac:dyDescent="0.25">
      <c r="A5" s="19"/>
      <c r="B5" s="19"/>
      <c r="C5" s="20"/>
      <c r="D5" s="20"/>
      <c r="E5" s="20"/>
      <c r="F5" s="20"/>
    </row>
    <row r="6" spans="1:6" ht="105.75" customHeight="1" x14ac:dyDescent="0.25">
      <c r="A6" s="19"/>
      <c r="B6" s="19"/>
    </row>
    <row r="7" spans="1:6" ht="321" customHeight="1" x14ac:dyDescent="0.25">
      <c r="C7" s="2" t="s">
        <v>68</v>
      </c>
      <c r="E7" s="3" t="s">
        <v>0</v>
      </c>
      <c r="F7" s="7"/>
    </row>
    <row r="9" spans="1:6" ht="27" customHeight="1" x14ac:dyDescent="0.25">
      <c r="C9" s="24" t="s">
        <v>9</v>
      </c>
      <c r="D9" s="21"/>
      <c r="E9" s="21"/>
      <c r="F9" s="21"/>
    </row>
    <row r="10" spans="1:6" ht="18" customHeight="1" x14ac:dyDescent="0.25">
      <c r="C10" s="21"/>
      <c r="D10" s="21"/>
      <c r="E10" s="21"/>
      <c r="F10" s="21"/>
    </row>
    <row r="11" spans="1:6" ht="18" customHeight="1" x14ac:dyDescent="0.25">
      <c r="C11" s="2"/>
      <c r="D11" s="2"/>
      <c r="E11" s="2"/>
      <c r="F11" s="2"/>
    </row>
    <row r="12" spans="1:6" ht="180" x14ac:dyDescent="0.25">
      <c r="C12" s="2" t="s">
        <v>1</v>
      </c>
      <c r="E12" s="2" t="s">
        <v>2</v>
      </c>
      <c r="F12" s="7"/>
    </row>
    <row r="13" spans="1:6" ht="105" x14ac:dyDescent="0.25">
      <c r="C13" s="2" t="s">
        <v>4</v>
      </c>
      <c r="E13" s="2" t="s">
        <v>3</v>
      </c>
      <c r="F13" s="6"/>
    </row>
    <row r="14" spans="1:6" ht="255" x14ac:dyDescent="0.25">
      <c r="C14" s="2" t="s">
        <v>5</v>
      </c>
      <c r="E14" s="2" t="s">
        <v>6</v>
      </c>
      <c r="F14" s="7"/>
    </row>
    <row r="15" spans="1:6" ht="165" x14ac:dyDescent="0.55000000000000004">
      <c r="C15" s="2" t="s">
        <v>8</v>
      </c>
      <c r="E15" s="2" t="s">
        <v>7</v>
      </c>
      <c r="F15" s="8"/>
    </row>
    <row r="17" spans="2:16" x14ac:dyDescent="0.25">
      <c r="C17" s="21" t="s">
        <v>10</v>
      </c>
      <c r="D17" s="21"/>
      <c r="E17" s="21"/>
      <c r="F17" s="21"/>
    </row>
    <row r="18" spans="2:16" ht="74.25" customHeight="1" x14ac:dyDescent="0.25">
      <c r="C18" s="21"/>
      <c r="D18" s="21"/>
      <c r="E18" s="21"/>
      <c r="F18" s="21"/>
    </row>
    <row r="19" spans="2:16" ht="217.5" x14ac:dyDescent="0.25">
      <c r="C19" s="2" t="s">
        <v>13</v>
      </c>
      <c r="E19" s="2" t="s">
        <v>11</v>
      </c>
      <c r="F19" s="7"/>
    </row>
    <row r="20" spans="2:16" ht="231" x14ac:dyDescent="0.25">
      <c r="C20" s="2" t="s">
        <v>14</v>
      </c>
      <c r="E20" s="2" t="s">
        <v>12</v>
      </c>
      <c r="F20" s="7"/>
      <c r="P20" s="1"/>
    </row>
    <row r="21" spans="2:16" ht="111" x14ac:dyDescent="0.25">
      <c r="C21" s="2" t="s">
        <v>15</v>
      </c>
      <c r="E21" s="2" t="s">
        <v>16</v>
      </c>
      <c r="F21" s="7"/>
    </row>
    <row r="22" spans="2:16" ht="101.25" customHeight="1" x14ac:dyDescent="0.25">
      <c r="C22" s="2" t="s">
        <v>17</v>
      </c>
      <c r="E22" s="2" t="s">
        <v>18</v>
      </c>
      <c r="F22" s="7"/>
    </row>
    <row r="23" spans="2:16" ht="186" x14ac:dyDescent="0.25">
      <c r="C23" s="2" t="s">
        <v>19</v>
      </c>
      <c r="E23" s="2" t="s">
        <v>20</v>
      </c>
      <c r="F23" s="7"/>
    </row>
    <row r="24" spans="2:16" ht="282" x14ac:dyDescent="0.25">
      <c r="C24" s="2" t="s">
        <v>66</v>
      </c>
      <c r="E24" s="2" t="s">
        <v>21</v>
      </c>
      <c r="F24" s="5"/>
    </row>
    <row r="25" spans="2:16" ht="162" x14ac:dyDescent="0.25">
      <c r="C25" s="2" t="s">
        <v>74</v>
      </c>
      <c r="E25" s="2" t="s">
        <v>22</v>
      </c>
      <c r="F25" s="7"/>
    </row>
    <row r="26" spans="2:16" x14ac:dyDescent="0.25">
      <c r="C26" s="2"/>
    </row>
    <row r="27" spans="2:16" ht="93" customHeight="1" x14ac:dyDescent="0.25">
      <c r="C27" s="25" t="s">
        <v>26</v>
      </c>
      <c r="D27" s="25"/>
      <c r="E27" s="25"/>
      <c r="F27" s="25"/>
    </row>
    <row r="28" spans="2:16" ht="36" x14ac:dyDescent="0.55000000000000004">
      <c r="C28" s="2"/>
      <c r="E28" s="9" t="s">
        <v>27</v>
      </c>
      <c r="F28" s="17">
        <f>$F$7</f>
        <v>0</v>
      </c>
    </row>
    <row r="29" spans="2:16" ht="36" x14ac:dyDescent="0.55000000000000004">
      <c r="C29" s="2"/>
      <c r="E29" s="9" t="s">
        <v>28</v>
      </c>
      <c r="F29" s="17">
        <f>$F$12</f>
        <v>0</v>
      </c>
    </row>
    <row r="30" spans="2:16" ht="36" x14ac:dyDescent="0.55000000000000004">
      <c r="C30" s="2"/>
      <c r="E30" s="9" t="s">
        <v>29</v>
      </c>
      <c r="F30" s="17">
        <f>F14+F15</f>
        <v>0</v>
      </c>
    </row>
    <row r="31" spans="2:16" x14ac:dyDescent="0.25">
      <c r="B31" s="26" t="s">
        <v>67</v>
      </c>
      <c r="C31" s="26"/>
      <c r="D31" s="26"/>
      <c r="E31" s="26"/>
      <c r="F31" s="26"/>
    </row>
    <row r="32" spans="2:16" x14ac:dyDescent="0.25">
      <c r="B32" s="26"/>
      <c r="C32" s="26"/>
      <c r="D32" s="26"/>
      <c r="E32" s="26"/>
      <c r="F32" s="26"/>
    </row>
    <row r="33" spans="2:6" ht="70.5" customHeight="1" x14ac:dyDescent="0.25">
      <c r="B33" s="26"/>
      <c r="C33" s="26"/>
      <c r="D33" s="26"/>
      <c r="E33" s="26"/>
      <c r="F33" s="26"/>
    </row>
    <row r="34" spans="2:6" ht="33.75" x14ac:dyDescent="0.5">
      <c r="B34" s="27" t="s">
        <v>32</v>
      </c>
      <c r="C34" s="28"/>
      <c r="D34" s="28"/>
      <c r="E34" s="9" t="s">
        <v>23</v>
      </c>
      <c r="F34" s="18"/>
    </row>
    <row r="35" spans="2:6" ht="33.75" x14ac:dyDescent="0.5">
      <c r="B35" s="28"/>
      <c r="C35" s="28"/>
      <c r="D35" s="28"/>
      <c r="E35" s="9" t="s">
        <v>24</v>
      </c>
      <c r="F35" s="18"/>
    </row>
    <row r="36" spans="2:6" ht="46.5" x14ac:dyDescent="0.5">
      <c r="B36" s="28"/>
      <c r="C36" s="28"/>
      <c r="D36" s="28"/>
      <c r="E36" s="9" t="s">
        <v>30</v>
      </c>
      <c r="F36" s="18"/>
    </row>
    <row r="37" spans="2:6" ht="46.5" x14ac:dyDescent="0.5">
      <c r="B37" s="28"/>
      <c r="C37" s="28"/>
      <c r="D37" s="28"/>
      <c r="E37" s="9" t="s">
        <v>31</v>
      </c>
      <c r="F37" s="18"/>
    </row>
    <row r="38" spans="2:6" x14ac:dyDescent="0.25">
      <c r="B38" s="25" t="s">
        <v>36</v>
      </c>
      <c r="C38" s="21"/>
      <c r="D38" s="21"/>
      <c r="E38" s="21"/>
      <c r="F38" s="21"/>
    </row>
    <row r="39" spans="2:6" x14ac:dyDescent="0.25">
      <c r="B39" s="21"/>
      <c r="C39" s="21"/>
      <c r="D39" s="21"/>
      <c r="E39" s="21"/>
      <c r="F39" s="21"/>
    </row>
    <row r="40" spans="2:6" x14ac:dyDescent="0.25">
      <c r="B40" s="21"/>
      <c r="C40" s="21"/>
      <c r="D40" s="21"/>
      <c r="E40" s="21"/>
      <c r="F40" s="21"/>
    </row>
    <row r="41" spans="2:6" x14ac:dyDescent="0.25">
      <c r="B41" s="21"/>
      <c r="C41" s="21"/>
      <c r="D41" s="21"/>
      <c r="E41" s="21"/>
      <c r="F41" s="21"/>
    </row>
    <row r="43" spans="2:6" ht="49.5" customHeight="1" x14ac:dyDescent="0.25">
      <c r="B43" s="29" t="s">
        <v>33</v>
      </c>
      <c r="C43" s="21"/>
      <c r="D43" s="21"/>
      <c r="F43" s="5"/>
    </row>
    <row r="44" spans="2:6" ht="43.5" customHeight="1" x14ac:dyDescent="0.25">
      <c r="B44" s="29" t="s">
        <v>34</v>
      </c>
      <c r="C44" s="21"/>
      <c r="D44" s="21"/>
      <c r="F44" s="5"/>
    </row>
    <row r="45" spans="2:6" ht="90" customHeight="1" x14ac:dyDescent="0.25">
      <c r="B45" s="30" t="s">
        <v>35</v>
      </c>
      <c r="C45" s="21"/>
      <c r="D45" s="21"/>
      <c r="F45" s="5"/>
    </row>
    <row r="46" spans="2:6" ht="66.75" customHeight="1" x14ac:dyDescent="0.25">
      <c r="B46" s="30" t="s">
        <v>37</v>
      </c>
      <c r="C46" s="21"/>
      <c r="D46" s="21"/>
      <c r="F46" s="5"/>
    </row>
    <row r="49" spans="1:6" ht="54.75" customHeight="1" x14ac:dyDescent="0.25">
      <c r="B49" s="23" t="s">
        <v>38</v>
      </c>
      <c r="C49" s="21"/>
      <c r="D49" s="21"/>
      <c r="E49" s="21"/>
      <c r="F49" s="21"/>
    </row>
    <row r="50" spans="1:6" ht="36" x14ac:dyDescent="0.55000000000000004">
      <c r="E50" s="11" t="s">
        <v>23</v>
      </c>
      <c r="F50" s="12">
        <f>F28+F34</f>
        <v>0</v>
      </c>
    </row>
    <row r="51" spans="1:6" ht="36" x14ac:dyDescent="0.55000000000000004">
      <c r="E51" s="11" t="s">
        <v>24</v>
      </c>
      <c r="F51" s="12">
        <f>F29+F35</f>
        <v>0</v>
      </c>
    </row>
    <row r="52" spans="1:6" ht="36" x14ac:dyDescent="0.55000000000000004">
      <c r="E52" s="11" t="s">
        <v>25</v>
      </c>
      <c r="F52" s="12">
        <f>F30+F36+F37</f>
        <v>0</v>
      </c>
    </row>
    <row r="53" spans="1:6" ht="42" x14ac:dyDescent="0.35">
      <c r="E53" s="10" t="s">
        <v>39</v>
      </c>
      <c r="F53" s="13" t="str">
        <f>IF(F43=0,"НЕТ","ДА")</f>
        <v>НЕТ</v>
      </c>
    </row>
    <row r="54" spans="1:6" ht="84" x14ac:dyDescent="0.35">
      <c r="E54" s="10" t="s">
        <v>42</v>
      </c>
      <c r="F54" s="13" t="str">
        <f>IF(F44=0,"НЕТ","ДА")</f>
        <v>НЕТ</v>
      </c>
    </row>
    <row r="55" spans="1:6" ht="42" x14ac:dyDescent="0.35">
      <c r="E55" s="10" t="s">
        <v>40</v>
      </c>
      <c r="F55" s="13" t="str">
        <f>IF(F45=0,"НЕТ","ДА")</f>
        <v>НЕТ</v>
      </c>
    </row>
    <row r="56" spans="1:6" ht="63" x14ac:dyDescent="0.35">
      <c r="E56" s="10" t="s">
        <v>41</v>
      </c>
      <c r="F56" s="13" t="str">
        <f>IF(F46=0,"НЕТ","ДА")</f>
        <v>НЕТ</v>
      </c>
    </row>
    <row r="59" spans="1:6" ht="291.75" customHeight="1" x14ac:dyDescent="0.25">
      <c r="A59" s="20" t="s">
        <v>65</v>
      </c>
      <c r="B59" s="21"/>
      <c r="C59" s="21"/>
      <c r="E59" s="22" t="str">
        <f>Лист3!$C$31</f>
        <v>В данном случае трудно дать однозначную рекомендацию:)  Давайте обсудим пожелания подробнее. Решение обязательно найдется!</v>
      </c>
      <c r="F59" s="22"/>
    </row>
    <row r="60" spans="1:6" ht="104.25" customHeight="1" x14ac:dyDescent="0.25">
      <c r="C60" s="15" t="s">
        <v>69</v>
      </c>
      <c r="D60" s="19"/>
      <c r="E60" s="19"/>
    </row>
    <row r="61" spans="1:6" ht="128.25" customHeight="1" x14ac:dyDescent="0.25">
      <c r="C61" s="15" t="s">
        <v>70</v>
      </c>
      <c r="D61" s="19"/>
      <c r="E61" s="19"/>
    </row>
    <row r="62" spans="1:6" ht="119.25" customHeight="1" x14ac:dyDescent="0.25">
      <c r="C62" s="15" t="s">
        <v>71</v>
      </c>
      <c r="D62" s="19"/>
      <c r="E62" s="19"/>
    </row>
    <row r="63" spans="1:6" ht="136.5" customHeight="1" x14ac:dyDescent="0.25">
      <c r="C63" s="15" t="s">
        <v>72</v>
      </c>
      <c r="D63" s="19"/>
      <c r="E63" s="19"/>
    </row>
    <row r="64" spans="1:6" ht="135.75" customHeight="1" x14ac:dyDescent="0.25">
      <c r="C64" s="15" t="s">
        <v>73</v>
      </c>
      <c r="D64" s="19"/>
      <c r="E64" s="19"/>
    </row>
  </sheetData>
  <mergeCells count="20">
    <mergeCell ref="B44:D44"/>
    <mergeCell ref="B45:D45"/>
    <mergeCell ref="B46:D46"/>
    <mergeCell ref="D63:E63"/>
    <mergeCell ref="D64:E64"/>
    <mergeCell ref="A1:B6"/>
    <mergeCell ref="C1:F5"/>
    <mergeCell ref="A59:C59"/>
    <mergeCell ref="E59:F59"/>
    <mergeCell ref="D60:E60"/>
    <mergeCell ref="D61:E61"/>
    <mergeCell ref="D62:E62"/>
    <mergeCell ref="B49:F49"/>
    <mergeCell ref="C9:F10"/>
    <mergeCell ref="C17:F18"/>
    <mergeCell ref="C27:F27"/>
    <mergeCell ref="B31:F33"/>
    <mergeCell ref="B34:D37"/>
    <mergeCell ref="B38:F41"/>
    <mergeCell ref="B43:D4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opLeftCell="A10" workbookViewId="0">
      <selection activeCell="M9" sqref="M9"/>
    </sheetView>
  </sheetViews>
  <sheetFormatPr defaultRowHeight="15" x14ac:dyDescent="0.25"/>
  <sheetData>
    <row r="1" spans="1:9" x14ac:dyDescent="0.25">
      <c r="A1" t="s">
        <v>43</v>
      </c>
    </row>
    <row r="2" spans="1:9" x14ac:dyDescent="0.25">
      <c r="C2" t="s">
        <v>49</v>
      </c>
      <c r="E2" t="s">
        <v>60</v>
      </c>
      <c r="F2" t="s">
        <v>61</v>
      </c>
      <c r="G2" t="s">
        <v>62</v>
      </c>
      <c r="H2" t="s">
        <v>63</v>
      </c>
      <c r="I2" t="s">
        <v>64</v>
      </c>
    </row>
    <row r="3" spans="1:9" x14ac:dyDescent="0.25">
      <c r="C3" t="s">
        <v>24</v>
      </c>
      <c r="E3">
        <f>IF('ВАША АТС '!F51&lt;9,1,0)</f>
        <v>1</v>
      </c>
      <c r="F3">
        <f>IF('ВАША АТС '!F51&lt;26,1,0)</f>
        <v>1</v>
      </c>
      <c r="G3">
        <f>IF('ВАША АТС '!F51&lt;49,1,0)</f>
        <v>1</v>
      </c>
      <c r="H3">
        <f>IF('ВАША АТС '!F51&lt;81,1,0)</f>
        <v>1</v>
      </c>
      <c r="I3">
        <f>IF('ВАША АТС '!G51&lt;1200,1,0)</f>
        <v>1</v>
      </c>
    </row>
    <row r="4" spans="1:9" x14ac:dyDescent="0.25">
      <c r="C4" t="s">
        <v>23</v>
      </c>
      <c r="E4">
        <f>IF('ВАША АТС '!F50&lt;4,1,0)</f>
        <v>1</v>
      </c>
      <c r="F4">
        <f>IF('ВАША АТС '!F50&lt;9,1,0)</f>
        <v>1</v>
      </c>
      <c r="G4">
        <f>IF('ВАША АТС '!F50&lt;13,1,0)</f>
        <v>1</v>
      </c>
      <c r="H4">
        <f>IF('ВАША АТС '!F50&lt;21,1,0)</f>
        <v>1</v>
      </c>
      <c r="I4">
        <f>IF('ВАША АТС '!F50&lt;621,1,0)</f>
        <v>1</v>
      </c>
    </row>
    <row r="5" spans="1:9" x14ac:dyDescent="0.25">
      <c r="C5" t="s">
        <v>44</v>
      </c>
      <c r="E5">
        <f>IF(D20&lt;12,1,0)</f>
        <v>1</v>
      </c>
      <c r="F5">
        <f>IF(D20&lt;36,1,0)</f>
        <v>1</v>
      </c>
      <c r="G5">
        <f>IF(D20&lt;49,1,0)</f>
        <v>1</v>
      </c>
      <c r="H5">
        <f>IF(D20&lt;81,1,0)</f>
        <v>1</v>
      </c>
      <c r="I5">
        <f>IF(D20&lt;700,1,0)</f>
        <v>1</v>
      </c>
    </row>
    <row r="6" spans="1:9" x14ac:dyDescent="0.25">
      <c r="C6" t="s">
        <v>45</v>
      </c>
      <c r="E6">
        <f>IF(D21&lt;3,1,0)</f>
        <v>1</v>
      </c>
      <c r="F6">
        <f>IF(D21&lt;3,1,0)</f>
        <v>1</v>
      </c>
      <c r="G6">
        <f>IF(D21&lt;17,1,0)</f>
        <v>1</v>
      </c>
      <c r="H6">
        <f>IF(D21&lt;17,1,0)</f>
        <v>1</v>
      </c>
      <c r="I6">
        <f>IF(D21&lt;60,1,0)</f>
        <v>1</v>
      </c>
    </row>
    <row r="7" spans="1:9" ht="60" x14ac:dyDescent="0.25">
      <c r="C7" s="14" t="s">
        <v>47</v>
      </c>
      <c r="E7">
        <f>IF(D23&lt;15,1,0)</f>
        <v>1</v>
      </c>
      <c r="F7">
        <f>IF(D23&lt;39,1,0)</f>
        <v>1</v>
      </c>
      <c r="G7">
        <f>IF(D23&lt;49,1,0)</f>
        <v>1</v>
      </c>
      <c r="H7">
        <f>IF(D23&lt;81,1,0)</f>
        <v>1</v>
      </c>
      <c r="I7">
        <f>IF(D23&lt;500,1,0)</f>
        <v>1</v>
      </c>
    </row>
    <row r="8" spans="1:9" x14ac:dyDescent="0.25">
      <c r="C8" t="s">
        <v>48</v>
      </c>
      <c r="E8">
        <f>IF(D24&gt;0,0,1)</f>
        <v>1</v>
      </c>
      <c r="F8">
        <f>IF(D24&gt;0,0,1)</f>
        <v>1</v>
      </c>
      <c r="G8">
        <f>IF(D24&gt;0,0,1)</f>
        <v>1</v>
      </c>
      <c r="H8">
        <f>IF(D24&gt;0,0,1)</f>
        <v>1</v>
      </c>
      <c r="I8">
        <f>IF(ED2&lt;72,1,0)</f>
        <v>1</v>
      </c>
    </row>
    <row r="9" spans="1:9" ht="60" x14ac:dyDescent="0.25">
      <c r="C9" s="14" t="s">
        <v>52</v>
      </c>
      <c r="E9">
        <f>IF(D26&lt;15,1,0)</f>
        <v>1</v>
      </c>
      <c r="F9">
        <f>IF(D26&lt;39,1,0)</f>
        <v>1</v>
      </c>
      <c r="G9">
        <f>IF(D26&lt;49,1,0)</f>
        <v>1</v>
      </c>
      <c r="H9">
        <f>IF(G26&lt;81,1,0)</f>
        <v>1</v>
      </c>
      <c r="I9">
        <f>IF(H26&lt;500,1,0)</f>
        <v>1</v>
      </c>
    </row>
    <row r="10" spans="1:9" x14ac:dyDescent="0.25">
      <c r="C10" t="s">
        <v>53</v>
      </c>
      <c r="E10">
        <f>IF(D27&lt;3,1,0)</f>
        <v>1</v>
      </c>
      <c r="F10">
        <f>IF(D27&lt;3,1,0)</f>
        <v>1</v>
      </c>
      <c r="G10">
        <f>IF(D27&lt;3,1,0)</f>
        <v>1</v>
      </c>
      <c r="H10">
        <f>IF(D27&lt;3,1,0)</f>
        <v>1</v>
      </c>
      <c r="I10">
        <f>IF(D27&lt;15,1,0)</f>
        <v>1</v>
      </c>
    </row>
    <row r="11" spans="1:9" ht="30" x14ac:dyDescent="0.25">
      <c r="C11" s="14" t="s">
        <v>54</v>
      </c>
      <c r="E11">
        <f>SUM(E3:E10)</f>
        <v>8</v>
      </c>
      <c r="F11">
        <f t="shared" ref="F11:I11" si="0">SUM(F3:F10)</f>
        <v>8</v>
      </c>
      <c r="G11">
        <f t="shared" si="0"/>
        <v>8</v>
      </c>
      <c r="H11">
        <f t="shared" si="0"/>
        <v>8</v>
      </c>
      <c r="I11">
        <f t="shared" si="0"/>
        <v>8</v>
      </c>
    </row>
    <row r="12" spans="1:9" ht="60" x14ac:dyDescent="0.25">
      <c r="C12" s="4" t="s">
        <v>55</v>
      </c>
      <c r="E12">
        <f>D26/11</f>
        <v>0</v>
      </c>
      <c r="F12">
        <f>D26/35</f>
        <v>0</v>
      </c>
      <c r="G12">
        <f>D26/48</f>
        <v>0</v>
      </c>
      <c r="H12">
        <f>D26/80</f>
        <v>0</v>
      </c>
      <c r="I12">
        <f>D26/480</f>
        <v>0</v>
      </c>
    </row>
    <row r="13" spans="1:9" ht="60" x14ac:dyDescent="0.25">
      <c r="C13" s="4" t="s">
        <v>56</v>
      </c>
      <c r="E13">
        <f>IF(E11=8,1,0)</f>
        <v>1</v>
      </c>
      <c r="F13">
        <f>IF(F11=8,1,0)</f>
        <v>1</v>
      </c>
      <c r="G13">
        <f>IF(G11=8,1,0)</f>
        <v>1</v>
      </c>
      <c r="H13">
        <f>IF(H11=8,1,0)</f>
        <v>1</v>
      </c>
      <c r="I13">
        <f>IF(I11=8,1,0)</f>
        <v>1</v>
      </c>
    </row>
    <row r="14" spans="1:9" ht="45" x14ac:dyDescent="0.25">
      <c r="C14" s="16" t="s">
        <v>77</v>
      </c>
      <c r="E14">
        <f>IF(D28&gt;0,0,1)</f>
        <v>1</v>
      </c>
      <c r="F14">
        <f>IF(D28&gt;0,0,1)</f>
        <v>1</v>
      </c>
      <c r="G14">
        <f>IF(D28&gt;0,0,1)</f>
        <v>1</v>
      </c>
      <c r="H14">
        <f>IF(D28&gt;0,0,1)</f>
        <v>1</v>
      </c>
      <c r="I14">
        <f>IF(D28&gt;0,1,0)</f>
        <v>0</v>
      </c>
    </row>
    <row r="15" spans="1:9" ht="75" x14ac:dyDescent="0.25">
      <c r="C15" s="16" t="s">
        <v>78</v>
      </c>
      <c r="E15">
        <f>SUM(E13:E14)</f>
        <v>2</v>
      </c>
      <c r="F15">
        <f t="shared" ref="F15:I15" si="1">SUM(F13:F14)</f>
        <v>2</v>
      </c>
      <c r="G15">
        <f t="shared" si="1"/>
        <v>2</v>
      </c>
      <c r="H15">
        <f t="shared" si="1"/>
        <v>2</v>
      </c>
      <c r="I15">
        <f t="shared" si="1"/>
        <v>1</v>
      </c>
    </row>
    <row r="16" spans="1:9" x14ac:dyDescent="0.25">
      <c r="C16" t="s">
        <v>57</v>
      </c>
      <c r="E16">
        <f>E15*100</f>
        <v>200</v>
      </c>
      <c r="F16">
        <f>F15*100</f>
        <v>200</v>
      </c>
      <c r="G16">
        <f>G15*100</f>
        <v>200</v>
      </c>
      <c r="H16">
        <f>H15*100</f>
        <v>200</v>
      </c>
      <c r="I16">
        <f>I15*100</f>
        <v>100</v>
      </c>
    </row>
    <row r="17" spans="3:9" x14ac:dyDescent="0.25">
      <c r="C17" t="s">
        <v>58</v>
      </c>
      <c r="E17">
        <f>E12+E16</f>
        <v>200</v>
      </c>
      <c r="F17">
        <f>F12+F16</f>
        <v>200</v>
      </c>
      <c r="G17">
        <f>G12+G16</f>
        <v>200</v>
      </c>
      <c r="H17">
        <f>H12+H16</f>
        <v>200</v>
      </c>
      <c r="I17">
        <f>I12+I16</f>
        <v>100</v>
      </c>
    </row>
    <row r="20" spans="3:9" x14ac:dyDescent="0.25">
      <c r="C20" t="s">
        <v>44</v>
      </c>
      <c r="D20">
        <f>SUM('ВАША АТС '!F50:F51)</f>
        <v>0</v>
      </c>
    </row>
    <row r="21" spans="3:9" x14ac:dyDescent="0.25">
      <c r="C21" t="s">
        <v>45</v>
      </c>
      <c r="D21">
        <f>SUM('ВАША АТС '!F14,'ВАША АТС '!F36)</f>
        <v>0</v>
      </c>
    </row>
    <row r="22" spans="3:9" ht="30" x14ac:dyDescent="0.25">
      <c r="C22" s="4" t="s">
        <v>46</v>
      </c>
      <c r="D22">
        <f>D21*2</f>
        <v>0</v>
      </c>
    </row>
    <row r="23" spans="3:9" ht="60" x14ac:dyDescent="0.25">
      <c r="C23" s="4" t="s">
        <v>47</v>
      </c>
      <c r="D23">
        <f>D20+D22</f>
        <v>0</v>
      </c>
    </row>
    <row r="24" spans="3:9" x14ac:dyDescent="0.25">
      <c r="C24" t="s">
        <v>48</v>
      </c>
      <c r="D24">
        <f>SUM('ВАША АТС '!F37+'ВАША АТС '!F15)</f>
        <v>0</v>
      </c>
    </row>
    <row r="25" spans="3:9" ht="60" x14ac:dyDescent="0.25">
      <c r="C25" s="4" t="s">
        <v>51</v>
      </c>
      <c r="D25">
        <f>D24*2</f>
        <v>0</v>
      </c>
    </row>
    <row r="26" spans="3:9" ht="60" x14ac:dyDescent="0.25">
      <c r="C26" s="14" t="s">
        <v>50</v>
      </c>
      <c r="D26">
        <f>D23+D25</f>
        <v>0</v>
      </c>
    </row>
    <row r="27" spans="3:9" x14ac:dyDescent="0.25">
      <c r="C27" s="4" t="s">
        <v>53</v>
      </c>
      <c r="D27">
        <f>SUM('ВАША АТС '!F20)</f>
        <v>0</v>
      </c>
    </row>
    <row r="28" spans="3:9" ht="30" x14ac:dyDescent="0.25">
      <c r="C28" s="16" t="s">
        <v>76</v>
      </c>
      <c r="D28">
        <f>SUM('ВАША АТС '!F43,'ВАША АТС '!F44,'ВАША АТС '!F45,'ВАША АТС '!F46)</f>
        <v>0</v>
      </c>
    </row>
    <row r="30" spans="3:9" x14ac:dyDescent="0.25">
      <c r="C30" t="s">
        <v>59</v>
      </c>
      <c r="D30">
        <f>MAX(E17:I17)</f>
        <v>200</v>
      </c>
    </row>
    <row r="31" spans="3:9" x14ac:dyDescent="0.25">
      <c r="C31" t="str">
        <f>IF(AND(E17&gt;200,E17=D30),E2,IF(AND(F17&gt;200,F17=D30),F2,IF(AND(G17&gt;200,G17=D30),G2,IF(AND(H17&gt;200,H17=D30),H2,IF(AND(I17&gt;200,I17=D30),I2,"В данном случае трудно дать однозначную рекомендацию:)  Давайте обсудим пожелания подробнее. Решение обязательно найдется!")))))</f>
        <v>В данном случае трудно дать однозначную рекомендацию:)  Давайте обсудим пожелания подробнее. Решение обязательно найдется!</v>
      </c>
    </row>
  </sheetData>
  <sheetProtection algorithmName="SHA-512" hashValue="7Skfm5LgkUB3KB4qYadBFr5z6cqOe00FQoqaJgqO6RldRZpnPyHBzU8mi8nhp+6On5hZ488resfUcsMxLnYBDw==" saltValue="KVIf0eWqu8b2G7fOW+WApg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Y T 4 T j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A Y T 4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G E + E 4 o i k e 4 D g A A A B E A A A A T A B w A R m 9 y b X V s Y X M v U 2 V j d G l v b j E u b S C i G A A o o B Q A A A A A A A A A A A A A A A A A A A A A A A A A A A A r T k 0 u y c z P U w i G 0 I b W A F B L A Q I t A B Q A A g A I A A G E + E 4 6 1 4 1 8 p w A A A P g A A A A S A A A A A A A A A A A A A A A A A A A A A A B D b 2 5 m a W c v U G F j a 2 F n Z S 5 4 b W x Q S w E C L Q A U A A I A C A A B h P h O D 8 r p q 6 Q A A A D p A A A A E w A A A A A A A A A A A A A A A A D z A A A A W 0 N v b n R l b n R f V H l w Z X N d L n h t b F B L A Q I t A B Q A A g A I A A G E +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b w n q a o i T M Q q P G Z U V a 7 u d P A A A A A A I A A A A A A B B m A A A A A Q A A I A A A A N C 5 2 t l u 1 x C 5 P s w I f k L L x 6 4 6 8 p h t 7 N M n x 8 Y e 8 C o F t D R j A A A A A A 6 A A A A A A g A A I A A A A N y Z V o q P x U + L K c C f M m t Q R j 4 7 5 X 2 I B A l C C a g F a g z r u v l z U A A A A N 9 U h 3 X q m s n z + 6 M 4 L J 6 z / X B M L E 4 2 h v 3 5 b v h u Z b 2 g 7 M d Y X S z 5 N 6 j 9 Q 3 Z X N E z u y m 0 x 5 T 8 O o / Q A e Q E y d 8 U t U 4 D 1 h P s Q F G i v r h T 9 S z 2 W K s 0 N K z Y s Q A A A A B y r x 6 D L n u 8 K D 1 a S F B j f t n z Q U H I e y T c r o 3 f D U + q u u c U O B H D Q O G l b w 2 3 e / p x 7 2 f M U M z 3 a T x 7 g H E d 5 i 5 R P c a V B j i g = < / D a t a M a s h u p > 
</file>

<file path=customXml/itemProps1.xml><?xml version="1.0" encoding="utf-8"?>
<ds:datastoreItem xmlns:ds="http://schemas.openxmlformats.org/officeDocument/2006/customXml" ds:itemID="{6787B4D5-9716-4F5F-82F6-A95BDB73719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ВАША АТС 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 Горелик</dc:creator>
  <cp:lastModifiedBy>Михаил Горелик</cp:lastModifiedBy>
  <dcterms:created xsi:type="dcterms:W3CDTF">2019-07-24T13:04:05Z</dcterms:created>
  <dcterms:modified xsi:type="dcterms:W3CDTF">2019-09-26T10:24:49Z</dcterms:modified>
</cp:coreProperties>
</file>